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<sst xmlns="http://schemas.openxmlformats.org/spreadsheetml/2006/main" count="163" uniqueCount="112">
  <si>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</si>
  <si>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</si>
  <si>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</si>
  <si>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</si>
  <si>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</si>
  <si>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</si>
  <si>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</si>
  <si>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</si>
  <si>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</si>
  <si>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</si>
  <si>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</si>
  <si>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</si>
  <si>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</si>
  <si>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</si>
  <si>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</si>
  <si>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</si>
  <si>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</si>
  <si>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</si>
  <si>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</si>
  <si>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</si>
  <si>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</si>
  <si>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</si>
  <si>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</si>
  <si>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</si>
  <si>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</si>
  <si>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</si>
  <si>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</si>
  <si>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</si>
  <si>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</si>
  <si>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</si>
  <si>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</si>
  <si>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</si>
  <si>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</si>
  <si>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</si>
  <si>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</si>
  <si>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</si>
  <si>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</si>
  <si>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</si>
  <si>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</si>
  <si>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</si>
  <si>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</si>
  <si>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</si>
  <si>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</si>
  <si>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</si>
  <si>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</si>
  <si>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</si>
  <si>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</si>
  <si>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</si>
  <si>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</si>
  <si>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</si>
  <si>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</si>
  <si>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</si>
  <si>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</si>
  <si>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</si>
  <si>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</si>
  <si>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</si>
  <si>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</si>
  <si>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</si>
  <si>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</si>
  <si>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</si>
  <si>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</si>
  <si>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</si>
  <si>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</si>
  <si>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</si>
  <si>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</si>
  <si>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</si>
  <si>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</si>
  <si>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</si>
  <si>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</si>
  <si>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</si>
  <si>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</si>
  <si>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</si>
  <si>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</si>
  <si>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</si>
  <si>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</si>
  <si>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</si>
  <si>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</si>
  <si>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</si>
  <si>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</si>
  <si>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</si>
  <si>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</si>
  <si>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</si>
  <si>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</si>
  <si>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</si>
  <si>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</si>
  <si>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</si>
  <si>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</si>
  <si>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</si>
  <si>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</si>
  <si>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</si>
  <si>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</si>
  <si>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</si>
  <si>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</si>
  <si>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</si>
  <si>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</si>
  <si>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</si>
  <si>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</si>
  <si>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</si>
  <si>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</si>
  <si>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</si>
  <si>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</si>
  <si>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</si>
  <si>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</si>
  <si>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</si>
  <si>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</si>
  <si>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</si>
  <si>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</si>
  <si>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</si>
  <si>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</si>
  <si>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</si>
  <si>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</si>
  <si>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загального фонду міського бюджету станом на 03.10.2017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</si>
</sst>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275"/>
          <c:w val="0.858"/>
          <c:h val="0.62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103065.20000000004</c:v>
                </c:pt>
                <c:pt idx="1">
                  <c:v>96618.9</c:v>
                </c:pt>
                <c:pt idx="2">
                  <c:v>1461.9</c:v>
                </c:pt>
                <c:pt idx="3">
                  <c:v>4984.400000000047</c:v>
                </c:pt>
              </c:numCache>
            </c:numRef>
          </c:val>
          <c:shape val="box"/>
        </c:ser>
        <c:shape val="box"/>
        <c:axId val="40753977"/>
        <c:axId val="32023478"/>
      </c:bar3DChart>
      <c:catAx>
        <c:axId val="4075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23478"/>
        <c:crosses val="autoZero"/>
        <c:auto val="1"/>
        <c:lblOffset val="100"/>
        <c:tickLblSkip val="1"/>
        <c:noMultiLvlLbl val="0"/>
      </c:catAx>
      <c:valAx>
        <c:axId val="32023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3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95"/>
          <c:w val="0.287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14028.6</c:v>
                </c:pt>
                <c:pt idx="7">
                  <c:v>19853.399999999914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443237.39999999997</c:v>
                </c:pt>
                <c:pt idx="1">
                  <c:v>167733.60000000003</c:v>
                </c:pt>
                <c:pt idx="2">
                  <c:v>356851.1999999999</c:v>
                </c:pt>
                <c:pt idx="3">
                  <c:v>31.900000000000002</c:v>
                </c:pt>
                <c:pt idx="4">
                  <c:v>21412.699999999993</c:v>
                </c:pt>
                <c:pt idx="5">
                  <c:v>47013.5</c:v>
                </c:pt>
                <c:pt idx="6">
                  <c:v>9246.599999999997</c:v>
                </c:pt>
                <c:pt idx="7">
                  <c:v>8681.500000000082</c:v>
                </c:pt>
              </c:numCache>
            </c:numRef>
          </c:val>
          <c:shape val="box"/>
        </c:ser>
        <c:shape val="box"/>
        <c:axId val="25393439"/>
        <c:axId val="12779588"/>
      </c:bar3DChart>
      <c:catAx>
        <c:axId val="2539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79588"/>
        <c:crosses val="autoZero"/>
        <c:auto val="1"/>
        <c:lblOffset val="100"/>
        <c:tickLblSkip val="1"/>
        <c:noMultiLvlLbl val="0"/>
      </c:catAx>
      <c:valAx>
        <c:axId val="1277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93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95"/>
          <c:w val="0.9295"/>
          <c:h val="0.6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273643.9</c:v>
                </c:pt>
                <c:pt idx="1">
                  <c:v>179811.2000000001</c:v>
                </c:pt>
                <c:pt idx="2">
                  <c:v>273643.9</c:v>
                </c:pt>
              </c:numCache>
            </c:numRef>
          </c:val>
          <c:shape val="box"/>
        </c:ser>
        <c:shape val="box"/>
        <c:axId val="47650997"/>
        <c:axId val="2357698"/>
      </c:bar3DChart>
      <c:catAx>
        <c:axId val="47650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7698"/>
        <c:crosses val="autoZero"/>
        <c:auto val="1"/>
        <c:lblOffset val="100"/>
        <c:tickLblSkip val="1"/>
        <c:noMultiLvlLbl val="0"/>
      </c:catAx>
      <c:valAx>
        <c:axId val="235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0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1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65"/>
          <c:w val="0.87025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64823.5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874.1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44485.09999999997</c:v>
                </c:pt>
                <c:pt idx="1">
                  <c:v>37024.799999999996</c:v>
                </c:pt>
                <c:pt idx="2">
                  <c:v>1569.5</c:v>
                </c:pt>
                <c:pt idx="3">
                  <c:v>516.6</c:v>
                </c:pt>
                <c:pt idx="4">
                  <c:v>25.5</c:v>
                </c:pt>
                <c:pt idx="5">
                  <c:v>5348.699999999973</c:v>
                </c:pt>
              </c:numCache>
            </c:numRef>
          </c:val>
          <c:shape val="box"/>
        </c:ser>
        <c:shape val="box"/>
        <c:axId val="17939323"/>
        <c:axId val="57744304"/>
      </c:bar3DChart>
      <c:catAx>
        <c:axId val="1793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4304"/>
        <c:crosses val="autoZero"/>
        <c:auto val="1"/>
        <c:lblOffset val="100"/>
        <c:tickLblSkip val="1"/>
        <c:noMultiLvlLbl val="0"/>
      </c:catAx>
      <c:valAx>
        <c:axId val="57744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9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275"/>
          <c:w val="0.8637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16501</c:v>
                </c:pt>
                <c:pt idx="1">
                  <c:v>10710.200000000003</c:v>
                </c:pt>
                <c:pt idx="3">
                  <c:v>450.8999999999999</c:v>
                </c:pt>
                <c:pt idx="4">
                  <c:v>555.0000000000001</c:v>
                </c:pt>
                <c:pt idx="5">
                  <c:v>360</c:v>
                </c:pt>
                <c:pt idx="6">
                  <c:v>4424.899999999998</c:v>
                </c:pt>
              </c:numCache>
            </c:numRef>
          </c:val>
          <c:shape val="box"/>
        </c:ser>
        <c:shape val="box"/>
        <c:axId val="1511153"/>
        <c:axId val="6319502"/>
      </c:bar3DChart>
      <c:catAx>
        <c:axId val="15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9502"/>
        <c:crosses val="autoZero"/>
        <c:auto val="1"/>
        <c:lblOffset val="100"/>
        <c:tickLblSkip val="2"/>
        <c:noMultiLvlLbl val="0"/>
      </c:catAx>
      <c:valAx>
        <c:axId val="6319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975"/>
          <c:w val="0.87775"/>
          <c:h val="0.6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2926.5</c:v>
                </c:pt>
                <c:pt idx="1">
                  <c:v>1865.7000000000003</c:v>
                </c:pt>
                <c:pt idx="2">
                  <c:v>337</c:v>
                </c:pt>
                <c:pt idx="3">
                  <c:v>216.89999999999998</c:v>
                </c:pt>
                <c:pt idx="4">
                  <c:v>89.8</c:v>
                </c:pt>
                <c:pt idx="5">
                  <c:v>417.0999999999998</c:v>
                </c:pt>
              </c:numCache>
            </c:numRef>
          </c:val>
          <c:shape val="box"/>
        </c:ser>
        <c:shape val="box"/>
        <c:axId val="50842775"/>
        <c:axId val="30757596"/>
      </c:bar3DChart>
      <c:catAx>
        <c:axId val="5084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57596"/>
        <c:crosses val="autoZero"/>
        <c:auto val="1"/>
        <c:lblOffset val="100"/>
        <c:tickLblSkip val="1"/>
        <c:noMultiLvlLbl val="0"/>
      </c:catAx>
      <c:valAx>
        <c:axId val="30757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2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"/>
          <c:w val="0.857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43221.50000000001</c:v>
                </c:pt>
              </c:numCache>
            </c:numRef>
          </c:val>
          <c:shape val="box"/>
        </c:ser>
        <c:shape val="box"/>
        <c:axId val="41884141"/>
        <c:axId val="2911002"/>
      </c:bar3DChart>
      <c:catAx>
        <c:axId val="4188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1002"/>
        <c:crosses val="autoZero"/>
        <c:auto val="1"/>
        <c:lblOffset val="100"/>
        <c:tickLblSkip val="1"/>
        <c:noMultiLvlLbl val="0"/>
      </c:catAx>
      <c:valAx>
        <c:axId val="2911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84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"/>
          <c:w val="0.851"/>
          <c:h val="0.59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64823.5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443237.39999999997</c:v>
                </c:pt>
                <c:pt idx="1">
                  <c:v>273643.9</c:v>
                </c:pt>
                <c:pt idx="2">
                  <c:v>44485.09999999997</c:v>
                </c:pt>
                <c:pt idx="3">
                  <c:v>16501</c:v>
                </c:pt>
                <c:pt idx="4">
                  <c:v>2926.5</c:v>
                </c:pt>
                <c:pt idx="5">
                  <c:v>103065.20000000004</c:v>
                </c:pt>
                <c:pt idx="6">
                  <c:v>43221.50000000001</c:v>
                </c:pt>
              </c:numCache>
            </c:numRef>
          </c:val>
          <c:shape val="box"/>
        </c:ser>
        <c:shape val="box"/>
        <c:axId val="2287731"/>
        <c:axId val="11432392"/>
      </c:bar3DChart>
      <c:catAx>
        <c:axId val="22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2392"/>
        <c:crosses val="autoZero"/>
        <c:auto val="1"/>
        <c:lblOffset val="100"/>
        <c:tickLblSkip val="1"/>
        <c:noMultiLvlLbl val="0"/>
      </c:catAx>
      <c:valAx>
        <c:axId val="11432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91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3925"/>
          <c:w val="0.8412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26008.600000000002</c:v>
                </c:pt>
                <c:pt idx="4">
                  <c:v>106.9</c:v>
                </c:pt>
                <c:pt idx="5">
                  <c:v>980759.1999999997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512099.29999999993</c:v>
                </c:pt>
                <c:pt idx="1">
                  <c:v>58904.4</c:v>
                </c:pt>
                <c:pt idx="2">
                  <c:v>22237.899999999994</c:v>
                </c:pt>
                <c:pt idx="3">
                  <c:v>15422.899999999994</c:v>
                </c:pt>
                <c:pt idx="4">
                  <c:v>32.7</c:v>
                </c:pt>
                <c:pt idx="5">
                  <c:v>681996.4000000001</c:v>
                </c:pt>
              </c:numCache>
            </c:numRef>
          </c:val>
          <c:shape val="box"/>
        </c:ser>
        <c:shape val="box"/>
        <c:axId val="56579497"/>
        <c:axId val="27401830"/>
      </c:bar3DChart>
      <c:catAx>
        <c:axId val="56579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01830"/>
        <c:crosses val="autoZero"/>
        <c:auto val="1"/>
        <c:lblOffset val="100"/>
        <c:tickLblSkip val="1"/>
        <c:noMultiLvlLbl val="0"/>
      </c:catAx>
      <c:valAx>
        <c:axId val="27401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9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91175"/>
          <c:w val="0.290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9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534200.5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</f>
        <v>443237.39999999997</v>
      </c>
      <c r="E6" s="3">
        <f>D6/D151*100</f>
        <v>34.34102408193547</v>
      </c>
      <c r="F6" s="3">
        <f>D6/B6*100</f>
        <v>82.97210504295671</v>
      </c>
      <c r="G6" s="3">
        <f aca="true" t="shared" si="0" ref="G6:G43">D6/C6*100</f>
        <v>68.23558317796116</v>
      </c>
      <c r="H6" s="47">
        <f>B6-D6</f>
        <v>90963.10000000003</v>
      </c>
      <c r="I6" s="47">
        <f aca="true" t="shared" si="1" ref="I6:I43">C6-D6</f>
        <v>206331.89999999997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</f>
        <v>167733.60000000003</v>
      </c>
      <c r="E7" s="95">
        <f>D7/D6*100</f>
        <v>37.842835464696805</v>
      </c>
      <c r="F7" s="95">
        <f>D7/B7*100</f>
        <v>81.79282035077559</v>
      </c>
      <c r="G7" s="95">
        <f>D7/C7*100</f>
        <v>68.87399814976706</v>
      </c>
      <c r="H7" s="105">
        <f>B7-D7</f>
        <v>37337.69999999995</v>
      </c>
      <c r="I7" s="105">
        <f t="shared" si="1"/>
        <v>75803.29999999996</v>
      </c>
    </row>
    <row r="8" spans="1:9" ht="18">
      <c r="A8" s="23" t="s">
        <v>3</v>
      </c>
      <c r="B8" s="42">
        <v>421927.1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</f>
        <v>356851.1999999999</v>
      </c>
      <c r="E8" s="1">
        <f>D8/D6*100</f>
        <v>80.51017355484892</v>
      </c>
      <c r="F8" s="1">
        <f>D8/B8*100</f>
        <v>84.57650622583853</v>
      </c>
      <c r="G8" s="1">
        <f t="shared" si="0"/>
        <v>70.33402290731115</v>
      </c>
      <c r="H8" s="44">
        <f>B8-D8</f>
        <v>65075.90000000008</v>
      </c>
      <c r="I8" s="44">
        <f t="shared" si="1"/>
        <v>150515.20000000013</v>
      </c>
    </row>
    <row r="9" spans="1:9" ht="18">
      <c r="A9" s="23" t="s">
        <v>2</v>
      </c>
      <c r="B9" s="42">
        <v>90.5</v>
      </c>
      <c r="C9" s="43">
        <v>92.5</v>
      </c>
      <c r="D9" s="44">
        <f>2.5+4.3+3.3+7+0.4+1.3+1.6+1.3+1.5-0.1+0.8+5.1+2.1+0.8</f>
        <v>31.900000000000002</v>
      </c>
      <c r="E9" s="12">
        <f>D9/D6*100</f>
        <v>0.007197046097644288</v>
      </c>
      <c r="F9" s="119">
        <f>D9/B9*100</f>
        <v>35.248618784530386</v>
      </c>
      <c r="G9" s="1">
        <f t="shared" si="0"/>
        <v>34.48648648648649</v>
      </c>
      <c r="H9" s="44">
        <f aca="true" t="shared" si="2" ref="H9:H43">B9-D9</f>
        <v>58.599999999999994</v>
      </c>
      <c r="I9" s="44">
        <f t="shared" si="1"/>
        <v>60.599999999999994</v>
      </c>
    </row>
    <row r="10" spans="1:9" ht="18">
      <c r="A10" s="23" t="s">
        <v>1</v>
      </c>
      <c r="B10" s="42">
        <v>24480.4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</f>
        <v>21412.699999999993</v>
      </c>
      <c r="E10" s="1">
        <f>D10/D6*100</f>
        <v>4.830977710815918</v>
      </c>
      <c r="F10" s="1">
        <f aca="true" t="shared" si="3" ref="F10:F41">D10/B10*100</f>
        <v>87.46875051061254</v>
      </c>
      <c r="G10" s="1">
        <f t="shared" si="0"/>
        <v>77.97352657356662</v>
      </c>
      <c r="H10" s="44">
        <f t="shared" si="2"/>
        <v>3067.700000000008</v>
      </c>
      <c r="I10" s="44">
        <f t="shared" si="1"/>
        <v>6048.800000000007</v>
      </c>
    </row>
    <row r="11" spans="1:9" ht="18">
      <c r="A11" s="23" t="s">
        <v>0</v>
      </c>
      <c r="B11" s="42">
        <v>59098.9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</f>
        <v>47013.5</v>
      </c>
      <c r="E11" s="1">
        <f>D11/D6*100</f>
        <v>10.60684409754231</v>
      </c>
      <c r="F11" s="1">
        <f t="shared" si="3"/>
        <v>79.55055001023707</v>
      </c>
      <c r="G11" s="1">
        <f t="shared" si="0"/>
        <v>58.20887021787391</v>
      </c>
      <c r="H11" s="44">
        <f t="shared" si="2"/>
        <v>12085.400000000001</v>
      </c>
      <c r="I11" s="44">
        <f t="shared" si="1"/>
        <v>33753.399999999994</v>
      </c>
    </row>
    <row r="12" spans="1:9" ht="18">
      <c r="A12" s="23" t="s">
        <v>14</v>
      </c>
      <c r="B12" s="42">
        <v>11379.6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</f>
        <v>9246.599999999997</v>
      </c>
      <c r="E12" s="1">
        <f>D12/D6*100</f>
        <v>2.0861506723033747</v>
      </c>
      <c r="F12" s="1">
        <f t="shared" si="3"/>
        <v>81.25593166719389</v>
      </c>
      <c r="G12" s="1">
        <f t="shared" si="0"/>
        <v>65.9124930499123</v>
      </c>
      <c r="H12" s="44">
        <f t="shared" si="2"/>
        <v>2133.0000000000036</v>
      </c>
      <c r="I12" s="44">
        <f t="shared" si="1"/>
        <v>4782.000000000004</v>
      </c>
    </row>
    <row r="13" spans="1:9" ht="18.75" thickBot="1">
      <c r="A13" s="23" t="s">
        <v>28</v>
      </c>
      <c r="B13" s="43">
        <f>B6-B8-B9-B10-B11-B12</f>
        <v>17224.00000000003</v>
      </c>
      <c r="C13" s="43">
        <f>C6-C8-C9-C10-C11-C12</f>
        <v>19853.399999999914</v>
      </c>
      <c r="D13" s="43">
        <f>D6-D8-D9-D10-D11-D12</f>
        <v>8681.500000000082</v>
      </c>
      <c r="E13" s="1">
        <f>D13/D6*100</f>
        <v>1.958656918391833</v>
      </c>
      <c r="F13" s="1">
        <f t="shared" si="3"/>
        <v>50.40350673478906</v>
      </c>
      <c r="G13" s="1">
        <f t="shared" si="0"/>
        <v>43.72802643376006</v>
      </c>
      <c r="H13" s="44">
        <f t="shared" si="2"/>
        <v>8542.499999999947</v>
      </c>
      <c r="I13" s="44">
        <f t="shared" si="1"/>
        <v>11171.899999999832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</f>
        <v>318044.10000000003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</f>
        <v>273643.9</v>
      </c>
      <c r="E18" s="3">
        <f>D18/D151*100</f>
        <v>21.20130602646515</v>
      </c>
      <c r="F18" s="3">
        <f>D18/B18*100</f>
        <v>86.0396089724664</v>
      </c>
      <c r="G18" s="3">
        <f t="shared" si="0"/>
        <v>73.37200475876256</v>
      </c>
      <c r="H18" s="47">
        <f>B18-D18</f>
        <v>44400.20000000001</v>
      </c>
      <c r="I18" s="47">
        <f t="shared" si="1"/>
        <v>99310.19999999995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</f>
        <v>179811.2000000001</v>
      </c>
      <c r="E19" s="95">
        <f>D19/D18*100</f>
        <v>65.70992446752881</v>
      </c>
      <c r="F19" s="95">
        <f t="shared" si="3"/>
        <v>89.99883879699374</v>
      </c>
      <c r="G19" s="95">
        <f t="shared" si="0"/>
        <v>75.07602121871945</v>
      </c>
      <c r="H19" s="105">
        <f t="shared" si="2"/>
        <v>19981.59999999989</v>
      </c>
      <c r="I19" s="105">
        <f t="shared" si="1"/>
        <v>59694.2999999999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318044.10000000003</v>
      </c>
      <c r="C25" s="43">
        <f>C18</f>
        <v>372954.1</v>
      </c>
      <c r="D25" s="43">
        <f>D18</f>
        <v>273643.9</v>
      </c>
      <c r="E25" s="1">
        <f>D25/D18*100</f>
        <v>100</v>
      </c>
      <c r="F25" s="1">
        <f t="shared" si="3"/>
        <v>86.0396089724664</v>
      </c>
      <c r="G25" s="1">
        <f t="shared" si="0"/>
        <v>73.37200475876256</v>
      </c>
      <c r="H25" s="44">
        <f t="shared" si="2"/>
        <v>44400.20000000001</v>
      </c>
      <c r="I25" s="44">
        <f t="shared" si="1"/>
        <v>99310.19999999995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53255.6</v>
      </c>
      <c r="C33" s="46">
        <f>67303.3-3099.2+301.7+44-104+255.7+122</f>
        <v>64823.5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</f>
        <v>44485.09999999997</v>
      </c>
      <c r="E33" s="3">
        <f>D33/D151*100</f>
        <v>3.4466042134244694</v>
      </c>
      <c r="F33" s="3">
        <f>D33/B33*100</f>
        <v>83.53130938342629</v>
      </c>
      <c r="G33" s="3">
        <f t="shared" si="0"/>
        <v>68.6249585412697</v>
      </c>
      <c r="H33" s="47">
        <f t="shared" si="2"/>
        <v>8770.50000000003</v>
      </c>
      <c r="I33" s="47">
        <f t="shared" si="1"/>
        <v>20338.40000000003</v>
      </c>
      <c r="K33" s="132"/>
    </row>
    <row r="34" spans="1:11" ht="18">
      <c r="A34" s="23" t="s">
        <v>3</v>
      </c>
      <c r="B34" s="42">
        <v>43957.1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1743.2+1833.7+1830.2+1935.3+81+1854.2+129.9+1804.7+34.4+1.5+1881.6+1967.7+0.1+1784.4+235.6+2357.6-0.1+6335.8+2919.9+53.7+142.8+686.6+728.3+0.1+8.8+87.6+495.7+1689.4+9.2+4.2+70.1+2075.5+2129.1+113</f>
        <v>37024.799999999996</v>
      </c>
      <c r="E34" s="1">
        <f>D34/D33*100</f>
        <v>83.2296656633345</v>
      </c>
      <c r="F34" s="1">
        <f t="shared" si="3"/>
        <v>84.22939638875175</v>
      </c>
      <c r="G34" s="1">
        <f t="shared" si="0"/>
        <v>70.05121665572456</v>
      </c>
      <c r="H34" s="44">
        <f t="shared" si="2"/>
        <v>6932.300000000003</v>
      </c>
      <c r="I34" s="44">
        <f t="shared" si="1"/>
        <v>15829.099999999999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2131.6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5.4+1.2+41.8+16.1+2.9+29.7+160.9+0.8+93.4+46.9+11.2+0.1+15.2+184.7+9.2+183.2+0.9+11.9+0.1+174+0.1+59.2+12.8+2+8.2+325.6+7.6-0.1+53.7+13.4+10.7+7.4+0.6+1.6+1.5+8.1+1.8+9.7+0.1+1+17.2-0.3+3.2+3.8+10.2+6.6+6.3+7.9</f>
        <v>1569.5</v>
      </c>
      <c r="E36" s="1">
        <f>D36/D33*100</f>
        <v>3.5281476269582424</v>
      </c>
      <c r="F36" s="1">
        <f t="shared" si="3"/>
        <v>73.63013698630138</v>
      </c>
      <c r="G36" s="1">
        <f t="shared" si="0"/>
        <v>50.975997921335534</v>
      </c>
      <c r="H36" s="44">
        <f t="shared" si="2"/>
        <v>562.0999999999999</v>
      </c>
      <c r="I36" s="44">
        <f t="shared" si="1"/>
        <v>1509.4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</f>
        <v>516.6</v>
      </c>
      <c r="E37" s="17">
        <f>D37/D33*100</f>
        <v>1.161287712065389</v>
      </c>
      <c r="F37" s="17">
        <f t="shared" si="3"/>
        <v>75.55945590171127</v>
      </c>
      <c r="G37" s="17">
        <f t="shared" si="0"/>
        <v>59.10078938336575</v>
      </c>
      <c r="H37" s="53">
        <f t="shared" si="2"/>
        <v>167.10000000000002</v>
      </c>
      <c r="I37" s="53">
        <f t="shared" si="1"/>
        <v>357.5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0.057322564184412346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6452.599999999999</v>
      </c>
      <c r="C39" s="42">
        <f>C33-C34-C36-C37-C35-C38</f>
        <v>7935.800000000006</v>
      </c>
      <c r="D39" s="42">
        <f>D33-D34-D36-D37-D35-D38</f>
        <v>5348.699999999973</v>
      </c>
      <c r="E39" s="1">
        <f>D39/D33*100</f>
        <v>12.023576433457443</v>
      </c>
      <c r="F39" s="1">
        <f t="shared" si="3"/>
        <v>82.89216749837234</v>
      </c>
      <c r="G39" s="1">
        <f t="shared" si="0"/>
        <v>67.39963204717823</v>
      </c>
      <c r="H39" s="44">
        <f>B39-D39</f>
        <v>1103.900000000026</v>
      </c>
      <c r="I39" s="44">
        <f t="shared" si="1"/>
        <v>2587.100000000032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</f>
        <v>1332.3000000000002</v>
      </c>
      <c r="E43" s="3">
        <f>D43/D151*100</f>
        <v>0.10322356909494244</v>
      </c>
      <c r="F43" s="3">
        <f>D43/B43*100</f>
        <v>63.220081617158584</v>
      </c>
      <c r="G43" s="3">
        <f t="shared" si="0"/>
        <v>59.557443004023234</v>
      </c>
      <c r="H43" s="47">
        <f t="shared" si="2"/>
        <v>775.0999999999999</v>
      </c>
      <c r="I43" s="47">
        <f t="shared" si="1"/>
        <v>904.7000000000003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</f>
        <v>8423.5</v>
      </c>
      <c r="E45" s="3">
        <f>D45/D151*100</f>
        <v>0.6526335917370318</v>
      </c>
      <c r="F45" s="3">
        <f>D45/B45*100</f>
        <v>86.47291914753829</v>
      </c>
      <c r="G45" s="3">
        <f aca="true" t="shared" si="4" ref="G45:G76">D45/C45*100</f>
        <v>71.45826263997286</v>
      </c>
      <c r="H45" s="47">
        <f>B45-D45</f>
        <v>1317.7000000000007</v>
      </c>
      <c r="I45" s="47">
        <f aca="true" t="shared" si="5" ref="I45:I77">C45-D45</f>
        <v>3364.5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</f>
        <v>7706.299999999999</v>
      </c>
      <c r="E46" s="1">
        <f>D46/D45*100</f>
        <v>91.48572446132842</v>
      </c>
      <c r="F46" s="1">
        <f aca="true" t="shared" si="6" ref="F46:F74">D46/B46*100</f>
        <v>87.18816115492096</v>
      </c>
      <c r="G46" s="1">
        <f t="shared" si="4"/>
        <v>73.18632059792776</v>
      </c>
      <c r="H46" s="44">
        <f aca="true" t="shared" si="7" ref="H46:H74">B46-D46</f>
        <v>1132.4000000000015</v>
      </c>
      <c r="I46" s="44">
        <f t="shared" si="5"/>
        <v>2823.4000000000015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0.009497239864664333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0.4428088086899745</v>
      </c>
      <c r="F48" s="1">
        <f t="shared" si="6"/>
        <v>66.13475177304964</v>
      </c>
      <c r="G48" s="1">
        <f t="shared" si="4"/>
        <v>50.20188425302826</v>
      </c>
      <c r="H48" s="44">
        <f t="shared" si="7"/>
        <v>19.099999999999994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</f>
        <v>466.59999999999997</v>
      </c>
      <c r="E49" s="1">
        <f>D49/D45*100</f>
        <v>5.539265151065472</v>
      </c>
      <c r="F49" s="1">
        <f t="shared" si="6"/>
        <v>80.53158439765275</v>
      </c>
      <c r="G49" s="1">
        <f t="shared" si="4"/>
        <v>53.935961160559465</v>
      </c>
      <c r="H49" s="44">
        <f t="shared" si="7"/>
        <v>112.80000000000001</v>
      </c>
      <c r="I49" s="44">
        <f t="shared" si="5"/>
        <v>398.50000000000006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212.50000000000074</v>
      </c>
      <c r="E50" s="1">
        <f>D50/D45*100</f>
        <v>2.522704339051472</v>
      </c>
      <c r="F50" s="1">
        <f t="shared" si="6"/>
        <v>80.0075301204822</v>
      </c>
      <c r="G50" s="1">
        <f t="shared" si="4"/>
        <v>66.9291338582681</v>
      </c>
      <c r="H50" s="44">
        <f t="shared" si="7"/>
        <v>53.099999999999284</v>
      </c>
      <c r="I50" s="44">
        <f t="shared" si="5"/>
        <v>104.99999999999852</v>
      </c>
      <c r="K50" s="132"/>
    </row>
    <row r="51" spans="1:11" ht="18.75" thickBot="1">
      <c r="A51" s="22" t="s">
        <v>4</v>
      </c>
      <c r="B51" s="45">
        <v>19553.6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</f>
        <v>16501</v>
      </c>
      <c r="E51" s="3">
        <f>D51/D151*100</f>
        <v>1.278459891642757</v>
      </c>
      <c r="F51" s="3">
        <f>D51/B51*100</f>
        <v>84.3885524916128</v>
      </c>
      <c r="G51" s="3">
        <f t="shared" si="4"/>
        <v>69.00748163048524</v>
      </c>
      <c r="H51" s="47">
        <f>B51-D51</f>
        <v>3052.5999999999985</v>
      </c>
      <c r="I51" s="47">
        <f t="shared" si="5"/>
        <v>7410.899999999998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</f>
        <v>10710.200000000003</v>
      </c>
      <c r="E52" s="1">
        <f>D52/D51*100</f>
        <v>64.90636931095086</v>
      </c>
      <c r="F52" s="1">
        <f t="shared" si="6"/>
        <v>87.22016368744659</v>
      </c>
      <c r="G52" s="1">
        <f t="shared" si="4"/>
        <v>70.2335829606411</v>
      </c>
      <c r="H52" s="44">
        <f t="shared" si="7"/>
        <v>1569.2999999999975</v>
      </c>
      <c r="I52" s="44">
        <f t="shared" si="5"/>
        <v>4539.199999999997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</f>
        <v>450.8999999999999</v>
      </c>
      <c r="E54" s="1">
        <f>D54/D51*100</f>
        <v>2.732561662929519</v>
      </c>
      <c r="F54" s="1">
        <f t="shared" si="6"/>
        <v>66.69131785238869</v>
      </c>
      <c r="G54" s="1">
        <f t="shared" si="4"/>
        <v>55.6529252036534</v>
      </c>
      <c r="H54" s="44">
        <f t="shared" si="7"/>
        <v>225.2000000000001</v>
      </c>
      <c r="I54" s="44">
        <f t="shared" si="5"/>
        <v>359.3000000000001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</f>
        <v>555.0000000000001</v>
      </c>
      <c r="E55" s="1">
        <f>D55/D51*100</f>
        <v>3.3634325192412584</v>
      </c>
      <c r="F55" s="1">
        <f t="shared" si="6"/>
        <v>81.70175180332697</v>
      </c>
      <c r="G55" s="1">
        <f t="shared" si="4"/>
        <v>52.2254634421756</v>
      </c>
      <c r="H55" s="44">
        <f t="shared" si="7"/>
        <v>124.29999999999984</v>
      </c>
      <c r="I55" s="44">
        <f t="shared" si="5"/>
        <v>507.69999999999993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</f>
        <v>360</v>
      </c>
      <c r="E56" s="1">
        <f>D56/D51*100</f>
        <v>2.1816859584267623</v>
      </c>
      <c r="F56" s="1">
        <f>D56/B56*100</f>
        <v>85.69388240895024</v>
      </c>
      <c r="G56" s="1">
        <f>D56/C56*100</f>
        <v>69.37752938909232</v>
      </c>
      <c r="H56" s="44">
        <f t="shared" si="7"/>
        <v>60.10000000000002</v>
      </c>
      <c r="I56" s="44">
        <f t="shared" si="5"/>
        <v>158.89999999999998</v>
      </c>
      <c r="K56" s="132"/>
    </row>
    <row r="57" spans="1:11" ht="18.75" thickBot="1">
      <c r="A57" s="23" t="s">
        <v>28</v>
      </c>
      <c r="B57" s="43">
        <f>B51-B52-B55-B54-B53-B56</f>
        <v>5492.099999999998</v>
      </c>
      <c r="C57" s="43">
        <f>C51-C52-C55-C54-C53-C56</f>
        <v>6257.699999999999</v>
      </c>
      <c r="D57" s="43">
        <f>D51-D52-D55-D54-D53-D56</f>
        <v>4424.899999999998</v>
      </c>
      <c r="E57" s="1">
        <f>D57/D51*100</f>
        <v>26.815950548451596</v>
      </c>
      <c r="F57" s="1">
        <f t="shared" si="6"/>
        <v>80.5684528686659</v>
      </c>
      <c r="G57" s="1">
        <f t="shared" si="4"/>
        <v>70.71128369848344</v>
      </c>
      <c r="H57" s="44">
        <f>B57-D57</f>
        <v>1067.1999999999998</v>
      </c>
      <c r="I57" s="44">
        <f>C57-D57</f>
        <v>1832.800000000001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3513.3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</f>
        <v>2926.5</v>
      </c>
      <c r="E59" s="3">
        <f>D59/D151*100</f>
        <v>0.2267385535962989</v>
      </c>
      <c r="F59" s="3">
        <f>D59/B59*100</f>
        <v>83.29775424814277</v>
      </c>
      <c r="G59" s="3">
        <f t="shared" si="4"/>
        <v>67.80426774171127</v>
      </c>
      <c r="H59" s="47">
        <f>B59-D59</f>
        <v>586.8000000000002</v>
      </c>
      <c r="I59" s="47">
        <f t="shared" si="5"/>
        <v>1389.6000000000004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</f>
        <v>1865.7000000000003</v>
      </c>
      <c r="E60" s="1">
        <f>D60/D59*100</f>
        <v>63.75192209123527</v>
      </c>
      <c r="F60" s="1">
        <f t="shared" si="6"/>
        <v>87.17816924442785</v>
      </c>
      <c r="G60" s="1">
        <f t="shared" si="4"/>
        <v>72.85898387159762</v>
      </c>
      <c r="H60" s="44">
        <f t="shared" si="7"/>
        <v>274.39999999999964</v>
      </c>
      <c r="I60" s="44">
        <f t="shared" si="5"/>
        <v>695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11.515462156159234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</f>
        <v>216.89999999999998</v>
      </c>
      <c r="E62" s="1">
        <f>D62/D59*100</f>
        <v>7.411583803177857</v>
      </c>
      <c r="F62" s="1">
        <f t="shared" si="6"/>
        <v>82.03479576399396</v>
      </c>
      <c r="G62" s="1">
        <f t="shared" si="4"/>
        <v>52.53087914749332</v>
      </c>
      <c r="H62" s="44">
        <f t="shared" si="7"/>
        <v>47.5</v>
      </c>
      <c r="I62" s="44">
        <f t="shared" si="5"/>
        <v>196.00000000000006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3.0685118742525197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417.0999999999998</v>
      </c>
      <c r="E64" s="1">
        <f>D64/D59*100</f>
        <v>14.252520075175118</v>
      </c>
      <c r="F64" s="1">
        <f t="shared" si="6"/>
        <v>91.0698689956331</v>
      </c>
      <c r="G64" s="1">
        <f t="shared" si="4"/>
        <v>60.30070839959517</v>
      </c>
      <c r="H64" s="44">
        <f t="shared" si="7"/>
        <v>40.900000000000375</v>
      </c>
      <c r="I64" s="44">
        <f t="shared" si="5"/>
        <v>274.60000000000025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384.2</v>
      </c>
      <c r="C69" s="46">
        <f>C70+C71</f>
        <v>397.5</v>
      </c>
      <c r="D69" s="47">
        <f>SUM(D70:D71)</f>
        <v>242.39999999999998</v>
      </c>
      <c r="E69" s="35">
        <f>D69/D151*100</f>
        <v>0.018780599826325937</v>
      </c>
      <c r="F69" s="3">
        <f>D69/B69*100</f>
        <v>63.092139510671515</v>
      </c>
      <c r="G69" s="3">
        <f t="shared" si="4"/>
        <v>60.98113207547169</v>
      </c>
      <c r="H69" s="47">
        <f>B69-D69</f>
        <v>141.8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97.2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6.68724279835391</v>
      </c>
      <c r="G71" s="1">
        <f t="shared" si="4"/>
        <v>5.88235294117647</v>
      </c>
      <c r="H71" s="44">
        <f t="shared" si="7"/>
        <v>90.7</v>
      </c>
      <c r="I71" s="44">
        <f t="shared" si="5"/>
        <v>104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v>132747.6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</f>
        <v>103065.20000000004</v>
      </c>
      <c r="E90" s="3">
        <f>D90/D151*100</f>
        <v>7.985256919225449</v>
      </c>
      <c r="F90" s="3">
        <f aca="true" t="shared" si="10" ref="F90:F96">D90/B90*100</f>
        <v>77.63997239874773</v>
      </c>
      <c r="G90" s="3">
        <f t="shared" si="8"/>
        <v>65.41517116190805</v>
      </c>
      <c r="H90" s="47">
        <f aca="true" t="shared" si="11" ref="H90:H96">B90-D90</f>
        <v>29682.399999999965</v>
      </c>
      <c r="I90" s="47">
        <f t="shared" si="9"/>
        <v>54490.29999999996</v>
      </c>
      <c r="K90" s="132"/>
    </row>
    <row r="91" spans="1:11" ht="18">
      <c r="A91" s="23" t="s">
        <v>3</v>
      </c>
      <c r="B91" s="42">
        <v>123695.3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</f>
        <v>96618.9</v>
      </c>
      <c r="E91" s="1">
        <f>D91/D90*100</f>
        <v>93.74541552337739</v>
      </c>
      <c r="F91" s="1">
        <f t="shared" si="10"/>
        <v>78.11040516494967</v>
      </c>
      <c r="G91" s="1">
        <f t="shared" si="8"/>
        <v>65.7615894039735</v>
      </c>
      <c r="H91" s="44">
        <f t="shared" si="11"/>
        <v>27076.40000000001</v>
      </c>
      <c r="I91" s="44">
        <f t="shared" si="9"/>
        <v>50304.100000000006</v>
      </c>
      <c r="K91" s="132"/>
    </row>
    <row r="92" spans="1:11" ht="18">
      <c r="A92" s="23" t="s">
        <v>26</v>
      </c>
      <c r="B92" s="42">
        <v>1718.6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</f>
        <v>1461.9</v>
      </c>
      <c r="E92" s="1">
        <f>D92/D90*100</f>
        <v>1.418422513127612</v>
      </c>
      <c r="F92" s="1">
        <f t="shared" si="10"/>
        <v>85.06342371697895</v>
      </c>
      <c r="G92" s="1">
        <f t="shared" si="8"/>
        <v>55.78493474776769</v>
      </c>
      <c r="H92" s="44">
        <f t="shared" si="11"/>
        <v>256.6999999999998</v>
      </c>
      <c r="I92" s="44">
        <f t="shared" si="9"/>
        <v>1158.6999999999998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7333.700000000003</v>
      </c>
      <c r="C94" s="43">
        <f>C90-C91-C92-C93</f>
        <v>8011.9</v>
      </c>
      <c r="D94" s="43">
        <f>D90-D91-D92-D93</f>
        <v>4984.400000000047</v>
      </c>
      <c r="E94" s="1">
        <f>D94/D90*100</f>
        <v>4.836161963494996</v>
      </c>
      <c r="F94" s="1">
        <f t="shared" si="10"/>
        <v>67.9656926244603</v>
      </c>
      <c r="G94" s="1">
        <f>D94/C94*100</f>
        <v>62.21245896728676</v>
      </c>
      <c r="H94" s="44">
        <f t="shared" si="11"/>
        <v>2349.2999999999556</v>
      </c>
      <c r="I94" s="44">
        <f>C94-D94</f>
        <v>3027.4999999999527</v>
      </c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</f>
        <v>43221.50000000001</v>
      </c>
      <c r="E95" s="107">
        <f>D95/D151*100</f>
        <v>3.348703363834763</v>
      </c>
      <c r="F95" s="110">
        <f t="shared" si="10"/>
        <v>88.49411663537474</v>
      </c>
      <c r="G95" s="106">
        <f>D95/C95*100</f>
        <v>79.38459786539617</v>
      </c>
      <c r="H95" s="111">
        <f t="shared" si="11"/>
        <v>5619.599999999991</v>
      </c>
      <c r="I95" s="121">
        <f>C95-D95</f>
        <v>11224.199999999997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15.588306745485465</v>
      </c>
      <c r="F96" s="117">
        <f t="shared" si="10"/>
        <v>78.6282793389973</v>
      </c>
      <c r="G96" s="118">
        <f>D96/C96*100</f>
        <v>62.67849999534856</v>
      </c>
      <c r="H96" s="122">
        <f t="shared" si="11"/>
        <v>1831.2999999999984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v>10332.7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</f>
        <v>6942.599999999995</v>
      </c>
      <c r="E102" s="19">
        <f>D102/D151*100</f>
        <v>0.5378968331445971</v>
      </c>
      <c r="F102" s="19">
        <f>D102/B102*100</f>
        <v>67.1905697445972</v>
      </c>
      <c r="G102" s="19">
        <f aca="true" t="shared" si="12" ref="G102:G149">D102/C102*100</f>
        <v>54.767915180966156</v>
      </c>
      <c r="H102" s="79">
        <f aca="true" t="shared" si="13" ref="H102:H107">B102-D102</f>
        <v>3390.100000000006</v>
      </c>
      <c r="I102" s="79">
        <f aca="true" t="shared" si="14" ref="I102:I149">C102-D102</f>
        <v>5733.800000000008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</f>
        <v>177.2</v>
      </c>
      <c r="E103" s="83">
        <f>D103/D102*100</f>
        <v>2.5523579062599047</v>
      </c>
      <c r="F103" s="1">
        <f>D103/B103*100</f>
        <v>73.71048252911812</v>
      </c>
      <c r="G103" s="83">
        <f>D103/C103*100</f>
        <v>68.39058278656887</v>
      </c>
      <c r="H103" s="87">
        <f t="shared" si="13"/>
        <v>63.20000000000002</v>
      </c>
      <c r="I103" s="87">
        <f t="shared" si="14"/>
        <v>81.90000000000003</v>
      </c>
      <c r="K103" s="132"/>
    </row>
    <row r="104" spans="1:11" ht="18">
      <c r="A104" s="85" t="s">
        <v>49</v>
      </c>
      <c r="B104" s="74">
        <v>8337.3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</f>
        <v>5551.199999999999</v>
      </c>
      <c r="E104" s="1">
        <f>D104/D102*100</f>
        <v>79.9585169821105</v>
      </c>
      <c r="F104" s="1">
        <f aca="true" t="shared" si="15" ref="F104:F149">D104/B104*100</f>
        <v>66.58270663164333</v>
      </c>
      <c r="G104" s="1">
        <f t="shared" si="12"/>
        <v>53.70950888192265</v>
      </c>
      <c r="H104" s="44">
        <f t="shared" si="13"/>
        <v>2786.1000000000004</v>
      </c>
      <c r="I104" s="44">
        <f t="shared" si="14"/>
        <v>4784.400000000003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1755.0000000000018</v>
      </c>
      <c r="C106" s="88">
        <f>C102-C103-C104</f>
        <v>2081.7000000000007</v>
      </c>
      <c r="D106" s="88">
        <f>D102-D103-D104</f>
        <v>1214.1999999999962</v>
      </c>
      <c r="E106" s="84">
        <f>D106/D102*100</f>
        <v>17.489125111629605</v>
      </c>
      <c r="F106" s="84">
        <f t="shared" si="15"/>
        <v>69.18518518518489</v>
      </c>
      <c r="G106" s="84">
        <f t="shared" si="12"/>
        <v>58.3273286256423</v>
      </c>
      <c r="H106" s="123">
        <f>B106-D106</f>
        <v>540.8000000000056</v>
      </c>
      <c r="I106" s="123">
        <f t="shared" si="14"/>
        <v>867.5000000000045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412907.10000000003</v>
      </c>
      <c r="C107" s="81">
        <f>SUM(C108:C148)-C115-C119+C149-C140-C141-C109-C112-C122-C123-C138-C131-C129-C136</f>
        <v>519782.6</v>
      </c>
      <c r="D107" s="81">
        <f>SUM(D108:D148)-D115-D119+D149-D140-D141-D109-D112-D122-D123-D138-D131-D129-D136</f>
        <v>346672.2</v>
      </c>
      <c r="E107" s="82">
        <f>D107/D151*100</f>
        <v>26.859372356072736</v>
      </c>
      <c r="F107" s="82">
        <f>D107/B107*100</f>
        <v>83.95888566701807</v>
      </c>
      <c r="G107" s="82">
        <f t="shared" si="12"/>
        <v>66.6956146665933</v>
      </c>
      <c r="H107" s="81">
        <f t="shared" si="13"/>
        <v>66234.90000000002</v>
      </c>
      <c r="I107" s="81">
        <f t="shared" si="14"/>
        <v>173110.39999999997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</f>
        <v>1569.6000000000004</v>
      </c>
      <c r="E108" s="6">
        <f>D108/D107*100</f>
        <v>0.45276200399109023</v>
      </c>
      <c r="F108" s="6">
        <f t="shared" si="15"/>
        <v>49.44244944244945</v>
      </c>
      <c r="G108" s="6">
        <f t="shared" si="12"/>
        <v>38.32405508350426</v>
      </c>
      <c r="H108" s="61">
        <f aca="true" t="shared" si="16" ref="H108:H149">B108-D108</f>
        <v>1604.9999999999995</v>
      </c>
      <c r="I108" s="61">
        <f t="shared" si="14"/>
        <v>2525.9999999999995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41.37996941896024</v>
      </c>
      <c r="F109" s="1">
        <f t="shared" si="15"/>
        <v>33.5676262339139</v>
      </c>
      <c r="G109" s="1">
        <f t="shared" si="12"/>
        <v>24.660186802338828</v>
      </c>
      <c r="H109" s="44">
        <f t="shared" si="16"/>
        <v>1285.4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</f>
        <v>545.4000000000001</v>
      </c>
      <c r="E110" s="6">
        <f>D110/D107*100</f>
        <v>0.157324411937271</v>
      </c>
      <c r="F110" s="6">
        <f>D110/B110*100</f>
        <v>54.880257597102045</v>
      </c>
      <c r="G110" s="6">
        <f t="shared" si="12"/>
        <v>46.40122511485452</v>
      </c>
      <c r="H110" s="61">
        <f t="shared" si="16"/>
        <v>448.39999999999986</v>
      </c>
      <c r="I110" s="61">
        <f t="shared" si="14"/>
        <v>630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0.008797936494475184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0.598576984251982</v>
      </c>
      <c r="F114" s="6">
        <f t="shared" si="15"/>
        <v>83.5790236829386</v>
      </c>
      <c r="G114" s="6">
        <f t="shared" si="12"/>
        <v>69.1815302550425</v>
      </c>
      <c r="H114" s="61">
        <f t="shared" si="16"/>
        <v>407.7000000000003</v>
      </c>
      <c r="I114" s="61">
        <f t="shared" si="14"/>
        <v>924.4000000000001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v>199</v>
      </c>
      <c r="C117" s="61">
        <f>99+100</f>
        <v>199</v>
      </c>
      <c r="D117" s="72">
        <f>18</f>
        <v>18</v>
      </c>
      <c r="E117" s="6">
        <f>D117/D107*100</f>
        <v>0.005192224816411584</v>
      </c>
      <c r="F117" s="6">
        <f>D117/B117*100</f>
        <v>9.045226130653267</v>
      </c>
      <c r="G117" s="6">
        <f t="shared" si="12"/>
        <v>9.045226130653267</v>
      </c>
      <c r="H117" s="61">
        <f t="shared" si="16"/>
        <v>181</v>
      </c>
      <c r="I117" s="61">
        <f t="shared" si="14"/>
        <v>181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</f>
        <v>286.50000000000006</v>
      </c>
      <c r="E118" s="6">
        <f>D118/D107*100</f>
        <v>0.08264291166121773</v>
      </c>
      <c r="F118" s="6">
        <f t="shared" si="15"/>
        <v>85.57347670250898</v>
      </c>
      <c r="G118" s="6">
        <f t="shared" si="12"/>
        <v>67.76253547776729</v>
      </c>
      <c r="H118" s="61">
        <f t="shared" si="16"/>
        <v>48.299999999999955</v>
      </c>
      <c r="I118" s="61">
        <f t="shared" si="14"/>
        <v>136.29999999999995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</f>
        <v>234.2</v>
      </c>
      <c r="E119" s="1">
        <f>D119/D118*100</f>
        <v>81.74520069808025</v>
      </c>
      <c r="F119" s="1">
        <f t="shared" si="15"/>
        <v>85.69337724112695</v>
      </c>
      <c r="G119" s="1">
        <f t="shared" si="12"/>
        <v>66.64769493454753</v>
      </c>
      <c r="H119" s="44">
        <f t="shared" si="16"/>
        <v>39.10000000000002</v>
      </c>
      <c r="I119" s="44">
        <f t="shared" si="14"/>
        <v>117.19999999999999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0.030691817803677364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100</v>
      </c>
      <c r="B124" s="73">
        <v>33189.6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8.017458567488248</v>
      </c>
      <c r="F124" s="6">
        <f t="shared" si="15"/>
        <v>83.74400414587701</v>
      </c>
      <c r="G124" s="6">
        <f t="shared" si="12"/>
        <v>66.34307837726877</v>
      </c>
      <c r="H124" s="61">
        <f t="shared" si="16"/>
        <v>5395.300000000003</v>
      </c>
      <c r="I124" s="61">
        <f t="shared" si="14"/>
        <v>14100.5</v>
      </c>
    </row>
    <row r="125" spans="1:9" s="2" customFormat="1" ht="18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0.023163091819880563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6.7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0.0056826016046282336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</f>
        <v>484.9</v>
      </c>
      <c r="E128" s="17">
        <f>D128/D107*100</f>
        <v>0.13987276741544316</v>
      </c>
      <c r="F128" s="6">
        <f t="shared" si="15"/>
        <v>47.69820971867008</v>
      </c>
      <c r="G128" s="6">
        <f t="shared" si="12"/>
        <v>42.862193936179615</v>
      </c>
      <c r="H128" s="61">
        <f t="shared" si="16"/>
        <v>531.7</v>
      </c>
      <c r="I128" s="61">
        <f t="shared" si="14"/>
        <v>646.4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28.56259022478862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6.7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0.2671688124978005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90.1</v>
      </c>
      <c r="C134" s="53">
        <v>108.1</v>
      </c>
      <c r="D134" s="76">
        <f>3.8+10.3+1.3+2-0.1+1.7</f>
        <v>19</v>
      </c>
      <c r="E134" s="17">
        <f>D134/D107*100</f>
        <v>0.005480681750656672</v>
      </c>
      <c r="F134" s="6">
        <f t="shared" si="15"/>
        <v>21.087680355160934</v>
      </c>
      <c r="G134" s="6">
        <f t="shared" si="12"/>
        <v>17.576318223866792</v>
      </c>
      <c r="H134" s="61">
        <f t="shared" si="16"/>
        <v>71.1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470</v>
      </c>
      <c r="C135" s="53">
        <v>626.8</v>
      </c>
      <c r="D135" s="76">
        <f>1.2+14.1+4+6.1</f>
        <v>25.4</v>
      </c>
      <c r="E135" s="17">
        <f>D135/D107*100</f>
        <v>0.007326806129825236</v>
      </c>
      <c r="F135" s="6">
        <f t="shared" si="15"/>
        <v>5.404255319148936</v>
      </c>
      <c r="G135" s="6">
        <f t="shared" si="12"/>
        <v>4.052329291640076</v>
      </c>
      <c r="H135" s="61">
        <f t="shared" si="16"/>
        <v>444.6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310</v>
      </c>
      <c r="C136" s="44">
        <v>400</v>
      </c>
      <c r="D136" s="75">
        <f>1.2+4+6.1</f>
        <v>11.3</v>
      </c>
      <c r="E136" s="1"/>
      <c r="F136" s="6">
        <f>D136/B136*100</f>
        <v>3.645161290322581</v>
      </c>
      <c r="G136" s="1">
        <f>D136/C136*100</f>
        <v>2.825</v>
      </c>
      <c r="H136" s="44">
        <f>B136-D136</f>
        <v>298.7</v>
      </c>
      <c r="I136" s="44">
        <f>C136-D136</f>
        <v>388.7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</f>
        <v>242.59999999999997</v>
      </c>
      <c r="E137" s="17">
        <f>D137/D107*100</f>
        <v>0.06997965224785835</v>
      </c>
      <c r="F137" s="6">
        <f>D137/B137*100</f>
        <v>77.50798722044728</v>
      </c>
      <c r="G137" s="6">
        <f>D137/C137*100</f>
        <v>63.641133263378805</v>
      </c>
      <c r="H137" s="61">
        <f t="shared" si="16"/>
        <v>70.40000000000003</v>
      </c>
      <c r="I137" s="61">
        <f t="shared" si="14"/>
        <v>138.60000000000002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88.54080791426217</v>
      </c>
      <c r="F138" s="1">
        <f t="shared" si="15"/>
        <v>85.50955414012739</v>
      </c>
      <c r="G138" s="1">
        <f>D138/C138*100</f>
        <v>70.17314603070892</v>
      </c>
      <c r="H138" s="44">
        <f t="shared" si="16"/>
        <v>36.39999999999998</v>
      </c>
      <c r="I138" s="44">
        <f t="shared" si="14"/>
        <v>91.30000000000001</v>
      </c>
    </row>
    <row r="139" spans="1:9" s="2" customFormat="1" ht="18">
      <c r="A139" s="16" t="s">
        <v>101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</f>
        <v>1136.1999999999998</v>
      </c>
      <c r="E139" s="17">
        <f>D139/D107*100</f>
        <v>0.32774476868926894</v>
      </c>
      <c r="F139" s="6">
        <f t="shared" si="15"/>
        <v>88.42711495057979</v>
      </c>
      <c r="G139" s="6">
        <f t="shared" si="12"/>
        <v>75.11569483009386</v>
      </c>
      <c r="H139" s="61">
        <f t="shared" si="16"/>
        <v>148.70000000000027</v>
      </c>
      <c r="I139" s="61">
        <f t="shared" si="14"/>
        <v>376.4000000000003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</f>
        <v>910.7999999999998</v>
      </c>
      <c r="E140" s="1">
        <f>D140/D139*100</f>
        <v>80.16194331983806</v>
      </c>
      <c r="F140" s="1">
        <f aca="true" t="shared" si="17" ref="F140:F148">D140/B140*100</f>
        <v>90.75328816261457</v>
      </c>
      <c r="G140" s="1">
        <f t="shared" si="12"/>
        <v>77.27157037414099</v>
      </c>
      <c r="H140" s="44">
        <f t="shared" si="16"/>
        <v>92.80000000000018</v>
      </c>
      <c r="I140" s="44">
        <f t="shared" si="14"/>
        <v>267.9000000000002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1.6898433374405917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v>1873.1</v>
      </c>
      <c r="C142" s="53">
        <f>200+300+1250+175</f>
        <v>1925</v>
      </c>
      <c r="D142" s="76">
        <f>300+200+174</f>
        <v>674</v>
      </c>
      <c r="E142" s="17">
        <f>D142/D107*100</f>
        <v>0.19441997368118932</v>
      </c>
      <c r="F142" s="99">
        <f t="shared" si="17"/>
        <v>35.98312957129892</v>
      </c>
      <c r="G142" s="6">
        <f t="shared" si="12"/>
        <v>35.01298701298701</v>
      </c>
      <c r="H142" s="61">
        <f t="shared" si="16"/>
        <v>1199.1</v>
      </c>
      <c r="I142" s="61">
        <f t="shared" si="14"/>
        <v>1251</v>
      </c>
    </row>
    <row r="143" spans="1:9" s="2" customFormat="1" ht="18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102</v>
      </c>
      <c r="B144" s="73">
        <v>44928.9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</f>
        <v>32157.099999999995</v>
      </c>
      <c r="E144" s="17">
        <f>D144/D107*100</f>
        <v>9.275938480212718</v>
      </c>
      <c r="F144" s="99">
        <f t="shared" si="17"/>
        <v>71.57330804893954</v>
      </c>
      <c r="G144" s="6">
        <f t="shared" si="12"/>
        <v>55.350420759656636</v>
      </c>
      <c r="H144" s="61">
        <f t="shared" si="16"/>
        <v>12771.800000000007</v>
      </c>
      <c r="I144" s="61">
        <f t="shared" si="14"/>
        <v>25940.200000000008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0.03819169809404965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</f>
        <v>8337.699999999999</v>
      </c>
      <c r="E147" s="17">
        <f>D147/D107*100</f>
        <v>2.40506738065527</v>
      </c>
      <c r="F147" s="99">
        <f t="shared" si="17"/>
        <v>91.20114634493167</v>
      </c>
      <c r="G147" s="6">
        <f t="shared" si="12"/>
        <v>79.02433938658679</v>
      </c>
      <c r="H147" s="61">
        <f t="shared" si="16"/>
        <v>804.4000000000015</v>
      </c>
      <c r="I147" s="61">
        <f t="shared" si="14"/>
        <v>2213.1000000000004</v>
      </c>
      <c r="K147" s="38"/>
      <c r="L147" s="38"/>
    </row>
    <row r="148" spans="1:12" s="2" customFormat="1" ht="19.5" customHeight="1">
      <c r="A148" s="16" t="s">
        <v>51</v>
      </c>
      <c r="B148" s="73">
        <v>285791.2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</f>
        <v>247897.00000000003</v>
      </c>
      <c r="E148" s="17">
        <f>D148/D107*100</f>
        <v>71.50760862855459</v>
      </c>
      <c r="F148" s="6">
        <f t="shared" si="17"/>
        <v>86.74059943063328</v>
      </c>
      <c r="G148" s="6">
        <f t="shared" si="12"/>
        <v>68.46589520310368</v>
      </c>
      <c r="H148" s="61">
        <f t="shared" si="16"/>
        <v>37894.19999999998</v>
      </c>
      <c r="I148" s="61">
        <f t="shared" si="14"/>
        <v>114176.69999999998</v>
      </c>
      <c r="K148" s="91"/>
      <c r="L148" s="38"/>
    </row>
    <row r="149" spans="1:12" s="2" customFormat="1" ht="18">
      <c r="A149" s="16" t="s">
        <v>104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</f>
        <v>22113.899999999998</v>
      </c>
      <c r="E149" s="17">
        <f>D149/D107*100</f>
        <v>6.378907798202451</v>
      </c>
      <c r="F149" s="6">
        <f t="shared" si="15"/>
        <v>89.99999999999999</v>
      </c>
      <c r="G149" s="6">
        <f t="shared" si="12"/>
        <v>74.99999999999999</v>
      </c>
      <c r="H149" s="61">
        <f t="shared" si="16"/>
        <v>2457.100000000002</v>
      </c>
      <c r="I149" s="61">
        <f t="shared" si="14"/>
        <v>7371.300000000003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426644.30000000005</v>
      </c>
      <c r="C150" s="77">
        <f>C43+C69+C72+C77+C79+C87+C102+C107+C100+C84+C98</f>
        <v>536006.4</v>
      </c>
      <c r="D150" s="53">
        <f>D43+D69+D72+D77+D79+D87+D102+D107+D100+D84+D98</f>
        <v>355189.5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1546541.3000000003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1290693.6</v>
      </c>
      <c r="E151" s="31">
        <v>100</v>
      </c>
      <c r="F151" s="3">
        <f>D151/B151*100</f>
        <v>83.4567819171722</v>
      </c>
      <c r="G151" s="3">
        <f aca="true" t="shared" si="18" ref="G151:G157">D151/C151*100</f>
        <v>68.82339249764249</v>
      </c>
      <c r="H151" s="47">
        <f aca="true" t="shared" si="19" ref="H151:H157">B151-D151</f>
        <v>255847.7000000002</v>
      </c>
      <c r="I151" s="47">
        <f aca="true" t="shared" si="20" ref="I151:I157">C151-D151</f>
        <v>584676.8999999994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614355.1</v>
      </c>
      <c r="C152" s="60">
        <f>C8+C20+C34+C52+C60+C91+C115+C119+C46+C140+C131+C103</f>
        <v>737272.2999999999</v>
      </c>
      <c r="D152" s="60">
        <f>D8+D20+D34+D52+D60+D91+D115+D119+D46+D140+D131+D103</f>
        <v>512099.29999999993</v>
      </c>
      <c r="E152" s="6">
        <f>D152/D151*100</f>
        <v>39.67628723036977</v>
      </c>
      <c r="F152" s="6">
        <f aca="true" t="shared" si="21" ref="F152:F157">D152/B152*100</f>
        <v>83.35558702125203</v>
      </c>
      <c r="G152" s="6">
        <f t="shared" si="18"/>
        <v>69.45863828059184</v>
      </c>
      <c r="H152" s="61">
        <f t="shared" si="19"/>
        <v>102255.80000000005</v>
      </c>
      <c r="I152" s="72">
        <f t="shared" si="20"/>
        <v>225173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75254.7</v>
      </c>
      <c r="C153" s="61">
        <f>C11+C23+C36+C55+C62+C92+C49+C141+C109+C112+C96+C138</f>
        <v>102533.8</v>
      </c>
      <c r="D153" s="61">
        <f>D11+D23+D36+D55+D62+D92+D49+D141+D109+D112+D96+D138</f>
        <v>58904.4</v>
      </c>
      <c r="E153" s="6">
        <f>D153/D151*100</f>
        <v>4.563778731063669</v>
      </c>
      <c r="F153" s="6">
        <f t="shared" si="21"/>
        <v>78.27338358933063</v>
      </c>
      <c r="G153" s="6">
        <f t="shared" si="18"/>
        <v>57.4487632370984</v>
      </c>
      <c r="H153" s="61">
        <f t="shared" si="19"/>
        <v>16350.299999999996</v>
      </c>
      <c r="I153" s="72">
        <f t="shared" si="20"/>
        <v>43629.4</v>
      </c>
      <c r="K153" s="39"/>
      <c r="L153" s="90"/>
    </row>
    <row r="154" spans="1:12" ht="18">
      <c r="A154" s="18" t="s">
        <v>1</v>
      </c>
      <c r="B154" s="60">
        <f>B22+B10+B54+B48+B61+B35+B123</f>
        <v>25556.600000000002</v>
      </c>
      <c r="C154" s="60">
        <f>C22+C10+C54+C48+C61+C35+C123</f>
        <v>28689.7</v>
      </c>
      <c r="D154" s="60">
        <f>D22+D10+D54+D48+D61+D35+D123</f>
        <v>22237.899999999994</v>
      </c>
      <c r="E154" s="6">
        <f>D154/D151*100</f>
        <v>1.722941835304676</v>
      </c>
      <c r="F154" s="6">
        <f t="shared" si="21"/>
        <v>87.01431332806395</v>
      </c>
      <c r="G154" s="6">
        <f t="shared" si="18"/>
        <v>77.51178994552049</v>
      </c>
      <c r="H154" s="61">
        <f t="shared" si="19"/>
        <v>3318.700000000008</v>
      </c>
      <c r="I154" s="72">
        <f t="shared" si="20"/>
        <v>6451.800000000007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21016.499999999996</v>
      </c>
      <c r="C155" s="60">
        <f>C12+C24+C104+C63+C38+C93+C129+C56+C136</f>
        <v>26008.600000000002</v>
      </c>
      <c r="D155" s="60">
        <f>D12+D24+D104+D63+D38+D93+D129+D56+D136</f>
        <v>15422.899999999994</v>
      </c>
      <c r="E155" s="6">
        <f>D155/D151*100</f>
        <v>1.1949311594943983</v>
      </c>
      <c r="F155" s="6">
        <f t="shared" si="21"/>
        <v>73.38472152832297</v>
      </c>
      <c r="G155" s="6">
        <f t="shared" si="18"/>
        <v>59.29923179256089</v>
      </c>
      <c r="H155" s="61">
        <f>B155-D155</f>
        <v>5593.600000000002</v>
      </c>
      <c r="I155" s="72">
        <f t="shared" si="20"/>
        <v>10585.700000000008</v>
      </c>
      <c r="K155" s="39"/>
      <c r="L155" s="90"/>
    </row>
    <row r="156" spans="1:12" ht="18">
      <c r="A156" s="18" t="s">
        <v>2</v>
      </c>
      <c r="B156" s="60">
        <f>B9+B21+B47+B53+B122</f>
        <v>98.1</v>
      </c>
      <c r="C156" s="60">
        <f>C9+C21+C47+C53+C122</f>
        <v>106.9</v>
      </c>
      <c r="D156" s="60">
        <f>D9+D21+D47+D53+D122</f>
        <v>32.7</v>
      </c>
      <c r="E156" s="6">
        <f>D156/D151*100</f>
        <v>0.002533521511224663</v>
      </c>
      <c r="F156" s="6">
        <f t="shared" si="21"/>
        <v>33.333333333333336</v>
      </c>
      <c r="G156" s="6">
        <f t="shared" si="18"/>
        <v>30.589335827876525</v>
      </c>
      <c r="H156" s="61">
        <f t="shared" si="19"/>
        <v>65.39999999999999</v>
      </c>
      <c r="I156" s="72">
        <f t="shared" si="20"/>
        <v>74.2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810260.3000000004</v>
      </c>
      <c r="C157" s="78">
        <f>C151-C152-C153-C154-C155-C156</f>
        <v>980759.1999999997</v>
      </c>
      <c r="D157" s="78">
        <f>D151-D152-D153-D154-D155-D156</f>
        <v>681996.4000000001</v>
      </c>
      <c r="E157" s="36">
        <f>D157/D151*100</f>
        <v>52.839527522256255</v>
      </c>
      <c r="F157" s="36">
        <f t="shared" si="21"/>
        <v>84.17003770269874</v>
      </c>
      <c r="G157" s="36">
        <f t="shared" si="18"/>
        <v>69.53759903552272</v>
      </c>
      <c r="H157" s="126">
        <f t="shared" si="19"/>
        <v>128263.90000000026</v>
      </c>
      <c r="I157" s="126">
        <f t="shared" si="20"/>
        <v>298762.7999999996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1290693.6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1290693.6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2017-10-02T09:57:11Z</cp:lastPrinted>
  <dcterms:created xsi:type="dcterms:W3CDTF">2000-06-20T04:48:00Z</dcterms:created>
  <dcterms:modified xsi:type="dcterms:W3CDTF">2017-10-03T12:16:51Z</dcterms:modified>
  <cp:category/>
  <cp:version/>
  <cp:contentType/>
  <cp:contentStatus/>
</cp:coreProperties>
</file>